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511" yWindow="930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<sst xmlns="http://schemas.openxmlformats.org/spreadsheetml/2006/main" count="166" uniqueCount="113">
  <si>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</si>
  <si>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</si>
  <si>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</si>
  <si>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</si>
  <si>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</si>
  <si>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</si>
  <si>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</si>
  <si>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</si>
  <si>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</si>
  <si>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</si>
  <si>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</si>
  <si>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</si>
  <si>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</si>
  <si>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</si>
  <si>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</si>
  <si>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</si>
  <si>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</si>
  <si>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</si>
  <si>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</si>
  <si>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</si>
  <si>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</si>
  <si>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</si>
  <si>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</si>
  <si>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</si>
  <si>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</si>
  <si>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</si>
  <si>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</si>
  <si>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</si>
  <si>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</si>
  <si>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</si>
  <si>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</si>
  <si>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</si>
  <si>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</si>
  <si>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</si>
  <si>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</si>
  <si>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</si>
  <si>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</si>
  <si>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</si>
  <si>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</si>
  <si>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</si>
  <si>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</si>
  <si>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</si>
  <si>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</si>
  <si>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</si>
  <si>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</si>
  <si>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</si>
  <si>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</si>
  <si>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</si>
  <si>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</si>
  <si>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</si>
  <si>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</si>
  <si>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</si>
  <si>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</si>
  <si>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</si>
  <si>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</si>
  <si>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</si>
  <si>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</si>
  <si>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</si>
  <si>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</si>
  <si>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</si>
  <si>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</si>
  <si>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</si>
  <si>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</si>
  <si>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</si>
  <si>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</si>
  <si>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</si>
  <si>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</si>
  <si>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</si>
  <si>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</si>
  <si>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</si>
  <si>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</si>
  <si>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</si>
  <si>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</si>
  <si>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</si>
  <si>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</si>
  <si>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</si>
  <si>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</si>
  <si>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</si>
  <si>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</si>
  <si>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</si>
  <si>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</si>
  <si>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</si>
  <si>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</si>
  <si>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</si>
  <si>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</si>
  <si>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</si>
  <si>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</si>
  <si>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</si>
  <si>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</si>
  <si>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</si>
  <si>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</si>
  <si>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</si>
  <si>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</si>
  <si>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</si>
  <si>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</si>
  <si>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</si>
  <si>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</si>
  <si>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</si>
  <si>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</si>
  <si>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</si>
  <si>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</si>
  <si>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</si>
  <si>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</si>
  <si>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</si>
  <si>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</si>
  <si>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</si>
  <si>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</si>
  <si>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</si>
  <si>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</si>
  <si>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</si>
  <si>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</si>
  <si>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</si>
  <si>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08.10.2018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</si>
</sst>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155346.69999999995</c:v>
                </c:pt>
                <c:pt idx="1">
                  <c:v>146751.21000000002</c:v>
                </c:pt>
                <c:pt idx="2">
                  <c:v>1653.5000000000002</c:v>
                </c:pt>
                <c:pt idx="3">
                  <c:v>6941.9899999999325</c:v>
                </c:pt>
              </c:numCache>
            </c:numRef>
          </c:val>
          <c:shape val="box"/>
        </c:ser>
        <c:shape val="box"/>
        <c:axId val="16140020"/>
        <c:axId val="11042453"/>
      </c:bar3D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2453"/>
        <c:crosses val="autoZero"/>
        <c:auto val="1"/>
        <c:lblOffset val="100"/>
        <c:tickLblSkip val="1"/>
        <c:noMultiLvlLbl val="0"/>
      </c:catAx>
      <c:valAx>
        <c:axId val="11042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583451.0000000001</c:v>
                </c:pt>
                <c:pt idx="1">
                  <c:v>200658.29999999996</c:v>
                </c:pt>
                <c:pt idx="2">
                  <c:v>481897.6000000002</c:v>
                </c:pt>
                <c:pt idx="3">
                  <c:v>28.3</c:v>
                </c:pt>
                <c:pt idx="4">
                  <c:v>24182.1</c:v>
                </c:pt>
                <c:pt idx="5">
                  <c:v>53939.09999999999</c:v>
                </c:pt>
                <c:pt idx="6">
                  <c:v>8869.499999999998</c:v>
                </c:pt>
                <c:pt idx="7">
                  <c:v>14534.399999999923</c:v>
                </c:pt>
              </c:numCache>
            </c:numRef>
          </c:val>
          <c:shape val="box"/>
        </c:ser>
        <c:shape val="box"/>
        <c:axId val="32273214"/>
        <c:axId val="22023471"/>
      </c:bar3D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288416.70000000007</c:v>
                </c:pt>
                <c:pt idx="1">
                  <c:v>180108.80000000002</c:v>
                </c:pt>
                <c:pt idx="2">
                  <c:v>288416.70000000007</c:v>
                </c:pt>
              </c:numCache>
            </c:numRef>
          </c:val>
          <c:shape val="box"/>
        </c:ser>
        <c:shape val="box"/>
        <c:axId val="63993512"/>
        <c:axId val="39070697"/>
      </c:bar3D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17393.400000000005</c:v>
                </c:pt>
                <c:pt idx="1">
                  <c:v>9291.500000000002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6282.600000000003</c:v>
                </c:pt>
              </c:numCache>
            </c:numRef>
          </c:val>
          <c:shape val="box"/>
        </c:ser>
        <c:shape val="box"/>
        <c:axId val="16091954"/>
        <c:axId val="10609859"/>
      </c:bar3D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23367.300000000003</c:v>
                </c:pt>
                <c:pt idx="1">
                  <c:v>13860.199999999999</c:v>
                </c:pt>
                <c:pt idx="2">
                  <c:v>1</c:v>
                </c:pt>
                <c:pt idx="3">
                  <c:v>635.3</c:v>
                </c:pt>
                <c:pt idx="4">
                  <c:v>547.3000000000002</c:v>
                </c:pt>
                <c:pt idx="5">
                  <c:v>990</c:v>
                </c:pt>
                <c:pt idx="6">
                  <c:v>7333.500000000004</c:v>
                </c:pt>
              </c:numCache>
            </c:numRef>
          </c:val>
          <c:shape val="box"/>
        </c:ser>
        <c:shape val="box"/>
        <c:axId val="28379868"/>
        <c:axId val="54092221"/>
      </c:bar3D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2221"/>
        <c:crosses val="autoZero"/>
        <c:auto val="1"/>
        <c:lblOffset val="100"/>
        <c:tickLblSkip val="2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7133.4000000000015</c:v>
                </c:pt>
                <c:pt idx="1">
                  <c:v>2226.6000000000004</c:v>
                </c:pt>
                <c:pt idx="2">
                  <c:v>391.1</c:v>
                </c:pt>
                <c:pt idx="3">
                  <c:v>228.2999999999999</c:v>
                </c:pt>
                <c:pt idx="4">
                  <c:v>3583.4</c:v>
                </c:pt>
                <c:pt idx="5">
                  <c:v>704.0000000000008</c:v>
                </c:pt>
              </c:numCache>
            </c:numRef>
          </c:val>
          <c:shape val="box"/>
        </c:ser>
        <c:shape val="box"/>
        <c:axId val="17067942"/>
        <c:axId val="19393751"/>
      </c:bar3D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30522</c:v>
                </c:pt>
              </c:numCache>
            </c:numRef>
          </c:val>
          <c:shape val="box"/>
        </c:ser>
        <c:shape val="box"/>
        <c:axId val="40326032"/>
        <c:axId val="27389969"/>
      </c:bar3D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583451.0000000001</c:v>
                </c:pt>
                <c:pt idx="1">
                  <c:v>288416.70000000007</c:v>
                </c:pt>
                <c:pt idx="2">
                  <c:v>17393.400000000005</c:v>
                </c:pt>
                <c:pt idx="3">
                  <c:v>23367.300000000003</c:v>
                </c:pt>
                <c:pt idx="4">
                  <c:v>7133.4000000000015</c:v>
                </c:pt>
                <c:pt idx="5">
                  <c:v>155346.69999999995</c:v>
                </c:pt>
                <c:pt idx="6">
                  <c:v>30522</c:v>
                </c:pt>
              </c:numCache>
            </c:numRef>
          </c:val>
          <c:shape val="box"/>
        </c:ser>
        <c:shape val="box"/>
        <c:axId val="45183130"/>
        <c:axId val="3994987"/>
      </c:bar3D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664613.2100000002</c:v>
                </c:pt>
                <c:pt idx="1">
                  <c:v>67732.99999999999</c:v>
                </c:pt>
                <c:pt idx="2">
                  <c:v>25309.599999999995</c:v>
                </c:pt>
                <c:pt idx="3">
                  <c:v>21709.600000000006</c:v>
                </c:pt>
                <c:pt idx="4">
                  <c:v>30</c:v>
                </c:pt>
                <c:pt idx="5">
                  <c:v>673678.0900000003</c:v>
                </c:pt>
              </c:numCache>
            </c:numRef>
          </c:val>
          <c:shape val="box"/>
        </c:ser>
        <c:shape val="box"/>
        <c:axId val="35954884"/>
        <c:axId val="55158501"/>
      </c:bar3D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5" sqref="M45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109</v>
      </c>
      <c r="C3" s="172" t="s">
        <v>106</v>
      </c>
      <c r="D3" s="172" t="s">
        <v>22</v>
      </c>
      <c r="E3" s="172" t="s">
        <v>21</v>
      </c>
      <c r="F3" s="172" t="s">
        <v>110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v>681593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</f>
        <v>583451.0000000001</v>
      </c>
      <c r="E6" s="3">
        <f>D6/D154*100</f>
        <v>40.15288971961844</v>
      </c>
      <c r="F6" s="3">
        <f>D6/B6*100</f>
        <v>85.60108451818023</v>
      </c>
      <c r="G6" s="3">
        <f aca="true" t="shared" si="0" ref="G6:G43">D6/C6*100</f>
        <v>70.54010085119494</v>
      </c>
      <c r="H6" s="40">
        <f>B6-D6</f>
        <v>98141.99999999988</v>
      </c>
      <c r="I6" s="40">
        <f aca="true" t="shared" si="1" ref="I6:I43">C6-D6</f>
        <v>243668.59999999986</v>
      </c>
      <c r="J6" s="164"/>
      <c r="K6" s="151"/>
    </row>
    <row r="7" spans="1:12" s="94" customFormat="1" ht="18.75">
      <c r="A7" s="138" t="s">
        <v>81</v>
      </c>
      <c r="B7" s="139">
        <v>223162</v>
      </c>
      <c r="C7" s="140">
        <v>262517.6</v>
      </c>
      <c r="D7" s="141">
        <f>8282.7+10875.2+9132.6+9963.6+4.3+9215.1+9968.6+9459.9+11450.4+9572.3+23759.4-0.1+3644+36528.9+8511.9+179.9+764+816.4+0.1+3426.1+9016.3+0.5+9355.5+12599.9+4130.8</f>
        <v>200658.29999999996</v>
      </c>
      <c r="E7" s="142">
        <f>D7/D6*100</f>
        <v>34.391628431522086</v>
      </c>
      <c r="F7" s="142">
        <f>D7/B7*100</f>
        <v>89.91598031922996</v>
      </c>
      <c r="G7" s="142">
        <f>D7/C7*100</f>
        <v>76.4361322821784</v>
      </c>
      <c r="H7" s="141">
        <f>B7-D7</f>
        <v>22503.70000000004</v>
      </c>
      <c r="I7" s="141">
        <f t="shared" si="1"/>
        <v>61859.30000000002</v>
      </c>
      <c r="J7" s="166"/>
      <c r="K7" s="151"/>
      <c r="L7" s="137"/>
    </row>
    <row r="8" spans="1:12" s="93" customFormat="1" ht="18">
      <c r="A8" s="100" t="s">
        <v>3</v>
      </c>
      <c r="B8" s="124">
        <v>550357.7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</f>
        <v>481897.6000000002</v>
      </c>
      <c r="E8" s="104">
        <f>D8/D6*100</f>
        <v>82.59435668119518</v>
      </c>
      <c r="F8" s="104">
        <f>D8/B8*100</f>
        <v>87.56079909484326</v>
      </c>
      <c r="G8" s="104">
        <f t="shared" si="0"/>
        <v>73.40244174385211</v>
      </c>
      <c r="H8" s="102">
        <f>B8-D8</f>
        <v>68460.09999999974</v>
      </c>
      <c r="I8" s="102">
        <f t="shared" si="1"/>
        <v>174616.7999999998</v>
      </c>
      <c r="J8" s="164"/>
      <c r="K8" s="151"/>
      <c r="L8" s="137"/>
    </row>
    <row r="9" spans="1:12" s="93" customFormat="1" ht="18">
      <c r="A9" s="100" t="s">
        <v>2</v>
      </c>
      <c r="B9" s="124">
        <v>97.7</v>
      </c>
      <c r="C9" s="125">
        <v>97.7</v>
      </c>
      <c r="D9" s="102">
        <f>3.4+5.4+0.8+4.1+3.6+0.3+0.3+3.4+3.4+3.6</f>
        <v>28.3</v>
      </c>
      <c r="E9" s="126">
        <f>D9/D6*100</f>
        <v>0.004850450166337875</v>
      </c>
      <c r="F9" s="104">
        <f>D9/B9*100</f>
        <v>28.966223132036845</v>
      </c>
      <c r="G9" s="104">
        <f t="shared" si="0"/>
        <v>28.966223132036845</v>
      </c>
      <c r="H9" s="102">
        <f aca="true" t="shared" si="2" ref="H9:H43">B9-D9</f>
        <v>69.4</v>
      </c>
      <c r="I9" s="102">
        <f t="shared" si="1"/>
        <v>69.4</v>
      </c>
      <c r="J9" s="164"/>
      <c r="K9" s="151"/>
      <c r="L9" s="137"/>
    </row>
    <row r="10" spans="1:12" s="93" customFormat="1" ht="18">
      <c r="A10" s="100" t="s">
        <v>1</v>
      </c>
      <c r="B10" s="124">
        <v>32276.3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</f>
        <v>24182.1</v>
      </c>
      <c r="E10" s="104">
        <f>D10/D6*100</f>
        <v>4.144666818636011</v>
      </c>
      <c r="F10" s="104">
        <f aca="true" t="shared" si="3" ref="F10:F41">D10/B10*100</f>
        <v>74.92215650492776</v>
      </c>
      <c r="G10" s="104">
        <f t="shared" si="0"/>
        <v>59.78742446868478</v>
      </c>
      <c r="H10" s="102">
        <f t="shared" si="2"/>
        <v>8094.200000000001</v>
      </c>
      <c r="I10" s="102">
        <f t="shared" si="1"/>
        <v>16264.700000000004</v>
      </c>
      <c r="J10" s="164"/>
      <c r="K10" s="151"/>
      <c r="L10" s="137"/>
    </row>
    <row r="11" spans="1:12" s="93" customFormat="1" ht="18">
      <c r="A11" s="100" t="s">
        <v>0</v>
      </c>
      <c r="B11" s="124">
        <v>61296.9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</f>
        <v>53939.09999999999</v>
      </c>
      <c r="E11" s="104">
        <f>D11/D6*100</f>
        <v>9.24483804124082</v>
      </c>
      <c r="F11" s="104">
        <f t="shared" si="3"/>
        <v>87.99645659079005</v>
      </c>
      <c r="G11" s="104">
        <f t="shared" si="0"/>
        <v>61.17458524436218</v>
      </c>
      <c r="H11" s="102">
        <f t="shared" si="2"/>
        <v>7357.80000000001</v>
      </c>
      <c r="I11" s="102">
        <f t="shared" si="1"/>
        <v>34233.3</v>
      </c>
      <c r="J11" s="164"/>
      <c r="K11" s="151"/>
      <c r="L11" s="137"/>
    </row>
    <row r="12" spans="1:12" s="93" customFormat="1" ht="18">
      <c r="A12" s="100" t="s">
        <v>14</v>
      </c>
      <c r="B12" s="124">
        <v>10485.4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</f>
        <v>8869.499999999998</v>
      </c>
      <c r="E12" s="104">
        <f>D12/D6*100</f>
        <v>1.5201790724499566</v>
      </c>
      <c r="F12" s="104">
        <f t="shared" si="3"/>
        <v>84.58904762813053</v>
      </c>
      <c r="G12" s="104">
        <f t="shared" si="0"/>
        <v>69.63024022609513</v>
      </c>
      <c r="H12" s="102">
        <f>B12-D12</f>
        <v>1615.9000000000015</v>
      </c>
      <c r="I12" s="102">
        <f t="shared" si="1"/>
        <v>3868.500000000002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27079.00000000003</v>
      </c>
      <c r="C13" s="125">
        <f>C6-C8-C9-C10-C11-C12</f>
        <v>29150.299999999945</v>
      </c>
      <c r="D13" s="125">
        <f>D6-D8-D9-D10-D11-D12</f>
        <v>14534.399999999923</v>
      </c>
      <c r="E13" s="104">
        <f>D13/D6*100</f>
        <v>2.49110893631169</v>
      </c>
      <c r="F13" s="104">
        <f t="shared" si="3"/>
        <v>53.674064773440335</v>
      </c>
      <c r="G13" s="104">
        <f t="shared" si="0"/>
        <v>49.86020727059396</v>
      </c>
      <c r="H13" s="102">
        <f t="shared" si="2"/>
        <v>12544.600000000106</v>
      </c>
      <c r="I13" s="102">
        <f t="shared" si="1"/>
        <v>14615.900000000021</v>
      </c>
      <c r="J13" s="164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</f>
        <v>288416.70000000007</v>
      </c>
      <c r="E18" s="3">
        <f>D18/D154*100</f>
        <v>19.8487344239641</v>
      </c>
      <c r="F18" s="3">
        <f>D18/B18*100</f>
        <v>86.5702602750458</v>
      </c>
      <c r="G18" s="3">
        <f t="shared" si="0"/>
        <v>71.02164532652185</v>
      </c>
      <c r="H18" s="40">
        <f>B18-D18</f>
        <v>44742.39999999991</v>
      </c>
      <c r="I18" s="40">
        <f t="shared" si="1"/>
        <v>117680.1999999999</v>
      </c>
      <c r="J18" s="164"/>
      <c r="K18" s="151"/>
    </row>
    <row r="19" spans="1:13" s="94" customFormat="1" ht="18.75">
      <c r="A19" s="138" t="s">
        <v>82</v>
      </c>
      <c r="B19" s="139">
        <v>196322.3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</f>
        <v>180108.80000000002</v>
      </c>
      <c r="E19" s="142">
        <f>D19/D18*100</f>
        <v>62.4474241609449</v>
      </c>
      <c r="F19" s="142">
        <f t="shared" si="3"/>
        <v>91.74138648538654</v>
      </c>
      <c r="G19" s="142">
        <f t="shared" si="0"/>
        <v>79.0950666588205</v>
      </c>
      <c r="H19" s="141">
        <f t="shared" si="2"/>
        <v>16213.49999999997</v>
      </c>
      <c r="I19" s="141">
        <f t="shared" si="1"/>
        <v>47602.99999999997</v>
      </c>
      <c r="J19" s="166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333159.1</v>
      </c>
      <c r="C25" s="125">
        <f>C18</f>
        <v>406096.89999999997</v>
      </c>
      <c r="D25" s="125">
        <f>D18</f>
        <v>288416.70000000007</v>
      </c>
      <c r="E25" s="104">
        <f>D25/D18*100</f>
        <v>100</v>
      </c>
      <c r="F25" s="104">
        <f t="shared" si="3"/>
        <v>86.5702602750458</v>
      </c>
      <c r="G25" s="104">
        <f t="shared" si="0"/>
        <v>71.02164532652185</v>
      </c>
      <c r="H25" s="102">
        <f t="shared" si="2"/>
        <v>44742.39999999991</v>
      </c>
      <c r="I25" s="102">
        <f t="shared" si="1"/>
        <v>117680.1999999999</v>
      </c>
      <c r="J25" s="164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8">
        <v>20177.6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</f>
        <v>17393.400000000005</v>
      </c>
      <c r="E33" s="3">
        <f>D33/D154*100</f>
        <v>1.197007584268793</v>
      </c>
      <c r="F33" s="3">
        <f>D33/B33*100</f>
        <v>86.20153040995959</v>
      </c>
      <c r="G33" s="3">
        <f t="shared" si="0"/>
        <v>69.93867990912567</v>
      </c>
      <c r="H33" s="40">
        <f t="shared" si="2"/>
        <v>2784.1999999999935</v>
      </c>
      <c r="I33" s="40">
        <f t="shared" si="1"/>
        <v>7476.099999999991</v>
      </c>
      <c r="J33" s="167"/>
      <c r="K33" s="151"/>
    </row>
    <row r="34" spans="1:11" s="93" customFormat="1" ht="18">
      <c r="A34" s="100" t="s">
        <v>3</v>
      </c>
      <c r="B34" s="124">
        <v>10871.7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364.6+548.1+389.3+522.2+63+395+556.7+63+391.3+512.8+63+394.6+664.3+89.8+0.3+456.7+632.3+12+89.8+485+19+3.6+623.1+89.8+9.9+419.4+475.8+71.8+336.5+18.5+2.5+155.1+372.7</f>
        <v>9291.500000000002</v>
      </c>
      <c r="E34" s="104">
        <f>D34/D33*100</f>
        <v>53.41968792760472</v>
      </c>
      <c r="F34" s="104">
        <f t="shared" si="3"/>
        <v>85.4650146711186</v>
      </c>
      <c r="G34" s="104">
        <f t="shared" si="0"/>
        <v>71.76787728052155</v>
      </c>
      <c r="H34" s="102">
        <f t="shared" si="2"/>
        <v>1580.199999999999</v>
      </c>
      <c r="I34" s="102">
        <f t="shared" si="1"/>
        <v>3655.0999999999985</v>
      </c>
      <c r="J34" s="164"/>
      <c r="K34" s="151"/>
    </row>
    <row r="35" spans="1:11" s="93" customFormat="1" ht="18">
      <c r="A35" s="100" t="s">
        <v>1</v>
      </c>
      <c r="B35" s="124">
        <v>59.6</v>
      </c>
      <c r="C35" s="125">
        <v>81.1</v>
      </c>
      <c r="D35" s="102">
        <f>6.8+8.7+11.6+32.5</f>
        <v>59.6</v>
      </c>
      <c r="E35" s="104">
        <f>D35/D33*100</f>
        <v>0.34265870962549005</v>
      </c>
      <c r="F35" s="104">
        <f t="shared" si="3"/>
        <v>100</v>
      </c>
      <c r="G35" s="104">
        <f t="shared" si="0"/>
        <v>73.48951911220716</v>
      </c>
      <c r="H35" s="102">
        <f t="shared" si="2"/>
        <v>0</v>
      </c>
      <c r="I35" s="102">
        <f t="shared" si="1"/>
        <v>21.499999999999993</v>
      </c>
      <c r="J35" s="164"/>
      <c r="K35" s="151"/>
    </row>
    <row r="36" spans="1:11" s="93" customFormat="1" ht="18">
      <c r="A36" s="100" t="s">
        <v>0</v>
      </c>
      <c r="B36" s="124">
        <v>1155.9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0.3+11.3+141.7+12.6+0.9+12.9+1.3+0.5+169.4+1.1+0.1+0.4+11.3+166.1+3.8+5.1+2.9+0.2+0.5+11.9+319.9+44.3+12.2+0.9-0.2+8.4+29.5+8.6+0.2+7.6+0.4+4.3+0.1+0.3+7.8+4.8+0.2+5.5+2.5+0.2+2.6+6.1</f>
        <v>1020.4999999999999</v>
      </c>
      <c r="E36" s="104">
        <f>D36/D33*100</f>
        <v>5.867168006255244</v>
      </c>
      <c r="F36" s="104">
        <f t="shared" si="3"/>
        <v>88.28618392594514</v>
      </c>
      <c r="G36" s="104">
        <f t="shared" si="0"/>
        <v>57.23499719573751</v>
      </c>
      <c r="H36" s="102">
        <f t="shared" si="2"/>
        <v>135.4000000000002</v>
      </c>
      <c r="I36" s="102">
        <f t="shared" si="1"/>
        <v>762.5000000000001</v>
      </c>
      <c r="J36" s="164"/>
      <c r="K36" s="151"/>
    </row>
    <row r="37" spans="1:12" s="94" customFormat="1" ht="18.75">
      <c r="A37" s="115" t="s">
        <v>7</v>
      </c>
      <c r="B37" s="135">
        <v>766.6</v>
      </c>
      <c r="C37" s="136">
        <v>1008</v>
      </c>
      <c r="D37" s="106">
        <f>44.8+25.1+1.6+0.5+2.7+1+6.3+8.5+2.5+36.6+1.5+4.5+23.6+4.1+106.1+32.6+9.7+2.5+4.3+1.9+2.2+5.9+0.2+124.8+6.7+179.9+41.5+2.4+6.3+14.7</f>
        <v>704.9999999999999</v>
      </c>
      <c r="E37" s="110">
        <f>D37/D33*100</f>
        <v>4.05326158197937</v>
      </c>
      <c r="F37" s="110">
        <f t="shared" si="3"/>
        <v>91.96451865379596</v>
      </c>
      <c r="G37" s="110">
        <f t="shared" si="0"/>
        <v>69.94047619047618</v>
      </c>
      <c r="H37" s="106">
        <f t="shared" si="2"/>
        <v>61.600000000000136</v>
      </c>
      <c r="I37" s="106">
        <f t="shared" si="1"/>
        <v>303.0000000000001</v>
      </c>
      <c r="J37" s="166"/>
      <c r="K37" s="151"/>
      <c r="L37" s="137"/>
    </row>
    <row r="38" spans="1:11" s="93" customFormat="1" ht="18">
      <c r="A38" s="100" t="s">
        <v>14</v>
      </c>
      <c r="B38" s="124">
        <v>39.3</v>
      </c>
      <c r="C38" s="125">
        <f>80.8+8.7</f>
        <v>89.5</v>
      </c>
      <c r="D38" s="125">
        <f>5.1+5.1+5.1+5.1+5.1+8.7</f>
        <v>34.2</v>
      </c>
      <c r="E38" s="104">
        <f>D38/D33*100</f>
        <v>0.1966263065300631</v>
      </c>
      <c r="F38" s="104">
        <f t="shared" si="3"/>
        <v>87.02290076335879</v>
      </c>
      <c r="G38" s="104">
        <f t="shared" si="0"/>
        <v>38.2122905027933</v>
      </c>
      <c r="H38" s="102">
        <f t="shared" si="2"/>
        <v>5.099999999999994</v>
      </c>
      <c r="I38" s="102">
        <f t="shared" si="1"/>
        <v>55.3</v>
      </c>
      <c r="J38" s="164"/>
      <c r="K38" s="151"/>
    </row>
    <row r="39" spans="1:11" s="93" customFormat="1" ht="18.75" thickBot="1">
      <c r="A39" s="100" t="s">
        <v>27</v>
      </c>
      <c r="B39" s="124">
        <f>B33-B34-B36-B37-B35-B38</f>
        <v>7284.499999999997</v>
      </c>
      <c r="C39" s="124">
        <f>C33-C34-C36-C37-C35-C38</f>
        <v>8961.299999999996</v>
      </c>
      <c r="D39" s="124">
        <f>D33-D34-D36-D37-D35-D38</f>
        <v>6282.600000000003</v>
      </c>
      <c r="E39" s="104">
        <f>D39/D33*100</f>
        <v>36.12059746800511</v>
      </c>
      <c r="F39" s="104">
        <f t="shared" si="3"/>
        <v>86.24613906239283</v>
      </c>
      <c r="G39" s="104">
        <f t="shared" si="0"/>
        <v>70.10813163268729</v>
      </c>
      <c r="H39" s="102">
        <f>B39-D39</f>
        <v>1001.8999999999942</v>
      </c>
      <c r="I39" s="102">
        <f t="shared" si="1"/>
        <v>2678.6999999999925</v>
      </c>
      <c r="J39" s="164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63.9+1.1+0.6+70.8+0.5+48+6.7+2+13.7+10.4+20.2+0.7+37.4+27+181.7+0.2+2.1+7.5+10+0.2+3.3+24.2+12.6+1.5+22+2.4+8+14.4+3.9+1.2+1.7</f>
        <v>599.9</v>
      </c>
      <c r="E43" s="3">
        <f>D43/D154*100</f>
        <v>0.04128490403272785</v>
      </c>
      <c r="F43" s="3">
        <f>D43/B43*100</f>
        <v>46.378044066486275</v>
      </c>
      <c r="G43" s="3">
        <f t="shared" si="0"/>
        <v>37.63724198506807</v>
      </c>
      <c r="H43" s="40">
        <f t="shared" si="2"/>
        <v>693.6</v>
      </c>
      <c r="I43" s="40">
        <f t="shared" si="1"/>
        <v>994.0000000000001</v>
      </c>
      <c r="J43" s="164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51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</f>
        <v>9821.099999999999</v>
      </c>
      <c r="E45" s="3">
        <f>D45/D154*100</f>
        <v>0.675884599092888</v>
      </c>
      <c r="F45" s="3">
        <f>D45/B45*100</f>
        <v>87.81148574340817</v>
      </c>
      <c r="G45" s="3">
        <f aca="true" t="shared" si="5" ref="G45:G76">D45/C45*100</f>
        <v>72.34003373525924</v>
      </c>
      <c r="H45" s="40">
        <f>B45-D45</f>
        <v>1363.2000000000007</v>
      </c>
      <c r="I45" s="40">
        <f aca="true" t="shared" si="6" ref="I45:I77">C45-D45</f>
        <v>3755.2000000000007</v>
      </c>
      <c r="J45" s="164"/>
      <c r="K45" s="151"/>
    </row>
    <row r="46" spans="1:11" s="93" customFormat="1" ht="18">
      <c r="A46" s="100" t="s">
        <v>3</v>
      </c>
      <c r="B46" s="124">
        <v>10237.9</v>
      </c>
      <c r="C46" s="125">
        <v>12256.4</v>
      </c>
      <c r="D46" s="102">
        <f>237.1+551.8+334.1+652.5+314.7+746.1+319.2+661.7+342.8+781.7+0.2-0.1+366.5+692.2+367.7+697.1+14.1+359.1+599.6+318.9+654.8</f>
        <v>9011.8</v>
      </c>
      <c r="E46" s="104">
        <f>D46/D45*100</f>
        <v>91.75957886591117</v>
      </c>
      <c r="F46" s="104">
        <f aca="true" t="shared" si="7" ref="F46:F74">D46/B46*100</f>
        <v>88.02391115365455</v>
      </c>
      <c r="G46" s="104">
        <f t="shared" si="5"/>
        <v>73.5273000228452</v>
      </c>
      <c r="H46" s="102">
        <f aca="true" t="shared" si="8" ref="H46:H74">B46-D46</f>
        <v>1226.1000000000004</v>
      </c>
      <c r="I46" s="102">
        <f t="shared" si="6"/>
        <v>3244.6000000000004</v>
      </c>
      <c r="J46" s="164"/>
      <c r="K46" s="151"/>
    </row>
    <row r="47" spans="1:12" s="93" customFormat="1" ht="18">
      <c r="A47" s="100" t="s">
        <v>2</v>
      </c>
      <c r="B47" s="124">
        <v>0.8</v>
      </c>
      <c r="C47" s="125">
        <v>1.5</v>
      </c>
      <c r="D47" s="102">
        <f>0.7</f>
        <v>0.7</v>
      </c>
      <c r="E47" s="104">
        <f>D47/D45*100</f>
        <v>0.007127511174919307</v>
      </c>
      <c r="F47" s="104">
        <f t="shared" si="7"/>
        <v>87.49999999999999</v>
      </c>
      <c r="G47" s="104">
        <f t="shared" si="5"/>
        <v>46.666666666666664</v>
      </c>
      <c r="H47" s="102">
        <f t="shared" si="8"/>
        <v>0.10000000000000009</v>
      </c>
      <c r="I47" s="102">
        <f t="shared" si="6"/>
        <v>0.8</v>
      </c>
      <c r="J47" s="164"/>
      <c r="K47" s="181"/>
      <c r="L47" s="164"/>
    </row>
    <row r="48" spans="1:12" s="93" customFormat="1" ht="18">
      <c r="A48" s="100" t="s">
        <v>1</v>
      </c>
      <c r="B48" s="124">
        <v>68.2</v>
      </c>
      <c r="C48" s="125">
        <v>98.9</v>
      </c>
      <c r="D48" s="102">
        <f>5.7+6.1+6.5+7.7+8.4+7+0.1</f>
        <v>41.5</v>
      </c>
      <c r="E48" s="104">
        <f>D48/D45*100</f>
        <v>0.4225595910845018</v>
      </c>
      <c r="F48" s="104">
        <f t="shared" si="7"/>
        <v>60.85043988269795</v>
      </c>
      <c r="G48" s="104">
        <f t="shared" si="5"/>
        <v>41.96157735085945</v>
      </c>
      <c r="H48" s="102">
        <f t="shared" si="8"/>
        <v>26.700000000000003</v>
      </c>
      <c r="I48" s="102">
        <f t="shared" si="6"/>
        <v>57.400000000000006</v>
      </c>
      <c r="J48" s="164"/>
      <c r="K48" s="181"/>
      <c r="L48" s="164"/>
    </row>
    <row r="49" spans="1:12" s="93" customFormat="1" ht="18">
      <c r="A49" s="100" t="s">
        <v>0</v>
      </c>
      <c r="B49" s="124">
        <v>594.9</v>
      </c>
      <c r="C49" s="125">
        <v>879.8</v>
      </c>
      <c r="D49" s="102">
        <f>7.3+51.9+12.7-0.1+54.5+131.2+49.5+2.4+7.9+11.2+178.3+0.4+4.1+0.1+0.6+1.4+0.5+0.8+4.5+4.5+1+5</f>
        <v>529.6999999999999</v>
      </c>
      <c r="E49" s="104">
        <f>D49/D45*100</f>
        <v>5.393489527649653</v>
      </c>
      <c r="F49" s="104">
        <f t="shared" si="7"/>
        <v>89.04017481929736</v>
      </c>
      <c r="G49" s="104">
        <f t="shared" si="5"/>
        <v>60.2068651966356</v>
      </c>
      <c r="H49" s="102">
        <f t="shared" si="8"/>
        <v>65.20000000000005</v>
      </c>
      <c r="I49" s="102">
        <f t="shared" si="6"/>
        <v>350.1</v>
      </c>
      <c r="J49" s="164"/>
      <c r="K49" s="181"/>
      <c r="L49" s="164"/>
    </row>
    <row r="50" spans="1:12" s="93" customFormat="1" ht="18.75" thickBot="1">
      <c r="A50" s="100" t="s">
        <v>27</v>
      </c>
      <c r="B50" s="125">
        <f>B45-B46-B49-B48-B47</f>
        <v>282.49999999999966</v>
      </c>
      <c r="C50" s="125">
        <f>C45-C46-C49-C48-C47</f>
        <v>339.6999999999997</v>
      </c>
      <c r="D50" s="125">
        <f>D45-D46-D49-D48-D47</f>
        <v>237.39999999999935</v>
      </c>
      <c r="E50" s="104">
        <f>D50/D45*100</f>
        <v>2.4172445041797697</v>
      </c>
      <c r="F50" s="104">
        <f t="shared" si="7"/>
        <v>84.03539823008836</v>
      </c>
      <c r="G50" s="104">
        <f t="shared" si="5"/>
        <v>69.88519281719151</v>
      </c>
      <c r="H50" s="102">
        <f t="shared" si="8"/>
        <v>45.10000000000031</v>
      </c>
      <c r="I50" s="102">
        <f t="shared" si="6"/>
        <v>102.30000000000035</v>
      </c>
      <c r="J50" s="164"/>
      <c r="K50" s="181"/>
      <c r="L50" s="164"/>
    </row>
    <row r="51" spans="1:12" ht="18.75" thickBot="1">
      <c r="A51" s="20" t="s">
        <v>4</v>
      </c>
      <c r="B51" s="38">
        <v>30742.3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</f>
        <v>23367.300000000003</v>
      </c>
      <c r="E51" s="3">
        <f>D51/D154*100</f>
        <v>1.6081292515485277</v>
      </c>
      <c r="F51" s="3">
        <f>D51/B51*100</f>
        <v>76.01025297391543</v>
      </c>
      <c r="G51" s="3">
        <f t="shared" si="5"/>
        <v>61.92375369677441</v>
      </c>
      <c r="H51" s="40">
        <f>B51-D51</f>
        <v>7374.999999999996</v>
      </c>
      <c r="I51" s="40">
        <f t="shared" si="6"/>
        <v>14368.299999999996</v>
      </c>
      <c r="J51" s="164"/>
      <c r="K51" s="181"/>
      <c r="L51" s="164"/>
    </row>
    <row r="52" spans="1:12" s="93" customFormat="1" ht="18">
      <c r="A52" s="100" t="s">
        <v>3</v>
      </c>
      <c r="B52" s="124">
        <v>16585.9</v>
      </c>
      <c r="C52" s="125">
        <f>20097.4+82.2</f>
        <v>20179.600000000002</v>
      </c>
      <c r="D52" s="102">
        <f>632.9+34.3+767.3+737.6+710.6+649.6+792.4+1.6+643.1+825.6+650.1+947+1196.1+785.4+658.1+439+623.6+358.8+550.5+716.3+1140.3</f>
        <v>13860.199999999999</v>
      </c>
      <c r="E52" s="104">
        <f>D52/D51*100</f>
        <v>59.31451216015542</v>
      </c>
      <c r="F52" s="104">
        <f t="shared" si="7"/>
        <v>83.56616161920665</v>
      </c>
      <c r="G52" s="104">
        <f t="shared" si="5"/>
        <v>68.68421574263117</v>
      </c>
      <c r="H52" s="102">
        <f t="shared" si="8"/>
        <v>2725.7000000000025</v>
      </c>
      <c r="I52" s="102">
        <f t="shared" si="6"/>
        <v>6319.400000000003</v>
      </c>
      <c r="J52" s="164"/>
      <c r="K52" s="181"/>
      <c r="L52" s="164"/>
    </row>
    <row r="53" spans="1:12" s="93" customFormat="1" ht="18">
      <c r="A53" s="100" t="s">
        <v>2</v>
      </c>
      <c r="B53" s="124">
        <v>10.7</v>
      </c>
      <c r="C53" s="125">
        <f>13.9+1.38435</f>
        <v>15.28435</v>
      </c>
      <c r="D53" s="102">
        <v>1</v>
      </c>
      <c r="E53" s="104">
        <f>D53/D51*100</f>
        <v>0.004279484578877319</v>
      </c>
      <c r="F53" s="104">
        <f>D53/B53*100</f>
        <v>9.345794392523366</v>
      </c>
      <c r="G53" s="104">
        <f t="shared" si="5"/>
        <v>6.542640020674742</v>
      </c>
      <c r="H53" s="102">
        <f t="shared" si="8"/>
        <v>9.7</v>
      </c>
      <c r="I53" s="102">
        <f t="shared" si="6"/>
        <v>14.28435</v>
      </c>
      <c r="J53" s="164"/>
      <c r="K53" s="181"/>
      <c r="L53" s="164"/>
    </row>
    <row r="54" spans="1:12" s="93" customFormat="1" ht="18">
      <c r="A54" s="100" t="s">
        <v>1</v>
      </c>
      <c r="B54" s="124">
        <v>869.1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0.2+4.2+9+4.7+9.6+6.3+43.2+2.7+18.4+3.8+23.8+5.3+12.2+43.2+26.7+3.8+22.4+0.4+59.7+30.3+3.3+19.2+7+2.9+21+4.4-0.4+4.8+2.2+3.6+32.5+6.4+7.8+23.5+0.7+4.2+10.2+2.2+1.8+2+15.6+1.8+2.2+4.1+5.9+16.2+64.8+35.5</f>
        <v>635.3</v>
      </c>
      <c r="E54" s="104">
        <f>D54/D51*100</f>
        <v>2.7187565529607607</v>
      </c>
      <c r="F54" s="104">
        <f t="shared" si="7"/>
        <v>73.09860775514899</v>
      </c>
      <c r="G54" s="104">
        <f t="shared" si="5"/>
        <v>58.092538405267014</v>
      </c>
      <c r="H54" s="102">
        <f t="shared" si="8"/>
        <v>233.80000000000007</v>
      </c>
      <c r="I54" s="102">
        <f t="shared" si="6"/>
        <v>458.29999999999995</v>
      </c>
      <c r="J54" s="164"/>
      <c r="K54" s="181"/>
      <c r="L54" s="164"/>
    </row>
    <row r="55" spans="1:12" s="93" customFormat="1" ht="18">
      <c r="A55" s="100" t="s">
        <v>0</v>
      </c>
      <c r="B55" s="124">
        <v>824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0.5+1+2.8+12.3+8.3+0.5+0.4+8.7+15+0.3+1.3+64.9+33.6+8.1+0.1+94.7+0.3+9.8+7.8+0.9+1.8+16.2+18.3+3.3+0.1+11.4+0.1+11.4+1.3+76.9+6.2+11.6+2.1+2.4+24+0.1+0.5+16.3+2.5+1.1+3.8+2.1+10.3+5.8+0.4+0.3+0.3+9.3+0.2+0.6+1.1-0.2+0.5+0.1+1+9.6+1.7+0.2+0.8+20+0.5</f>
        <v>547.3000000000002</v>
      </c>
      <c r="E55" s="104">
        <f>D55/D51*100</f>
        <v>2.342161910019558</v>
      </c>
      <c r="F55" s="104">
        <f t="shared" si="7"/>
        <v>66.41990291262138</v>
      </c>
      <c r="G55" s="104">
        <f t="shared" si="5"/>
        <v>44.864333142060836</v>
      </c>
      <c r="H55" s="102">
        <f t="shared" si="8"/>
        <v>276.6999999999998</v>
      </c>
      <c r="I55" s="102">
        <f t="shared" si="6"/>
        <v>672.5999999999999</v>
      </c>
      <c r="J55" s="164"/>
      <c r="K55" s="181"/>
      <c r="L55" s="164"/>
    </row>
    <row r="56" spans="1:12" s="93" customFormat="1" ht="18">
      <c r="A56" s="100" t="s">
        <v>14</v>
      </c>
      <c r="B56" s="124">
        <v>1100</v>
      </c>
      <c r="C56" s="125">
        <v>1320</v>
      </c>
      <c r="D56" s="125">
        <f>110+110+110+110+110+110+110+110+110</f>
        <v>990</v>
      </c>
      <c r="E56" s="104">
        <f>D56/D51*100</f>
        <v>4.2366897330885465</v>
      </c>
      <c r="F56" s="104">
        <f>D56/B56*100</f>
        <v>90</v>
      </c>
      <c r="G56" s="104">
        <f>D56/C56*100</f>
        <v>75</v>
      </c>
      <c r="H56" s="102">
        <f t="shared" si="8"/>
        <v>110</v>
      </c>
      <c r="I56" s="102">
        <f t="shared" si="6"/>
        <v>330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11352.599999999997</v>
      </c>
      <c r="C57" s="125">
        <f>C51-C52-C55-C54-C53-C56</f>
        <v>13907.215649999996</v>
      </c>
      <c r="D57" s="125">
        <f>D51-D52-D55-D54-D53-D56</f>
        <v>7333.500000000004</v>
      </c>
      <c r="E57" s="104">
        <f>D57/D51*100</f>
        <v>31.38360015919684</v>
      </c>
      <c r="F57" s="104">
        <f t="shared" si="7"/>
        <v>64.59753712805882</v>
      </c>
      <c r="G57" s="104">
        <f t="shared" si="5"/>
        <v>52.73161921523813</v>
      </c>
      <c r="H57" s="102">
        <f>B57-D57</f>
        <v>4019.099999999993</v>
      </c>
      <c r="I57" s="102">
        <f>C57-D57</f>
        <v>6573.715649999993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8862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</f>
        <v>7133.4000000000015</v>
      </c>
      <c r="E59" s="3">
        <f>D59/D154*100</f>
        <v>0.4909180437190548</v>
      </c>
      <c r="F59" s="3">
        <f>D59/B59*100</f>
        <v>80.49424509140151</v>
      </c>
      <c r="G59" s="3">
        <f t="shared" si="5"/>
        <v>74.33257612070943</v>
      </c>
      <c r="H59" s="40">
        <f>B59-D59</f>
        <v>1728.5999999999985</v>
      </c>
      <c r="I59" s="40">
        <f t="shared" si="6"/>
        <v>2463.199999999999</v>
      </c>
      <c r="J59" s="164"/>
      <c r="K59" s="181"/>
      <c r="L59" s="164"/>
    </row>
    <row r="60" spans="1:12" s="93" customFormat="1" ht="18">
      <c r="A60" s="100" t="s">
        <v>3</v>
      </c>
      <c r="B60" s="124">
        <v>2608.2</v>
      </c>
      <c r="C60" s="125">
        <v>3119.7</v>
      </c>
      <c r="D60" s="102">
        <f>77.7+79.1+76.9+40.5+47.3+155.9+45+29.2+85.8+95.3+38.3+30.7+89.8+79.1+80.7+178.9+50.9+35.4+119.2+73+83.9+167.9+42.3+43+65+68.5+34.6+47.8+164.9</f>
        <v>2226.6000000000004</v>
      </c>
      <c r="E60" s="104">
        <f>D60/D59*100</f>
        <v>31.213726974514255</v>
      </c>
      <c r="F60" s="104">
        <f t="shared" si="7"/>
        <v>85.36922015182887</v>
      </c>
      <c r="G60" s="104">
        <f t="shared" si="5"/>
        <v>71.3722473314742</v>
      </c>
      <c r="H60" s="102">
        <f t="shared" si="8"/>
        <v>381.59999999999945</v>
      </c>
      <c r="I60" s="102">
        <f t="shared" si="6"/>
        <v>893.0999999999995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5.482659040569714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253.5</v>
      </c>
      <c r="C62" s="125">
        <v>393.7</v>
      </c>
      <c r="D62" s="102">
        <f>10.9+43.2+13-3+39.2+5.7+50.2+3.5+0.2+29.7+2.5+1.8+22+0.1+0.7+2.1+0.1+0.1+2.2+0.1+0.1+2.1+1.2+0.5+0.1</f>
        <v>228.2999999999999</v>
      </c>
      <c r="E62" s="104">
        <f>D62/D59*100</f>
        <v>3.2004373790899128</v>
      </c>
      <c r="F62" s="104">
        <f t="shared" si="7"/>
        <v>90.0591715976331</v>
      </c>
      <c r="G62" s="104">
        <f t="shared" si="5"/>
        <v>57.98831597663193</v>
      </c>
      <c r="H62" s="102">
        <f t="shared" si="8"/>
        <v>25.200000000000102</v>
      </c>
      <c r="I62" s="102">
        <f t="shared" si="6"/>
        <v>165.4000000000001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50.234109961589134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740.5999999999998</v>
      </c>
      <c r="C64" s="125">
        <f>C59-C60-C62-C63-C61</f>
        <v>823.5000000000005</v>
      </c>
      <c r="D64" s="125">
        <f>D59-D60-D62-D63-D61</f>
        <v>704.0000000000008</v>
      </c>
      <c r="E64" s="104">
        <f>D64/D59*100</f>
        <v>9.869066644236979</v>
      </c>
      <c r="F64" s="104">
        <f t="shared" si="7"/>
        <v>95.05806103159614</v>
      </c>
      <c r="G64" s="104">
        <f t="shared" si="5"/>
        <v>85.48876745598062</v>
      </c>
      <c r="H64" s="102">
        <f t="shared" si="8"/>
        <v>36.599999999999</v>
      </c>
      <c r="I64" s="102">
        <f t="shared" si="6"/>
        <v>119.49999999999966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0.015622059035554631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v>167.3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167.3</v>
      </c>
      <c r="I71" s="102">
        <f t="shared" si="6"/>
        <v>190.4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4"/>
      <c r="K89" s="181"/>
      <c r="L89" s="164"/>
    </row>
    <row r="90" spans="1:12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</f>
        <v>155346.69999999995</v>
      </c>
      <c r="E90" s="3">
        <f>D90/D154*100</f>
        <v>10.690904486249313</v>
      </c>
      <c r="F90" s="3">
        <f aca="true" t="shared" si="11" ref="F90:F96">D90/B90*100</f>
        <v>88.6458439138071</v>
      </c>
      <c r="G90" s="3">
        <f t="shared" si="9"/>
        <v>76.12974332435535</v>
      </c>
      <c r="H90" s="40">
        <f aca="true" t="shared" si="12" ref="H90:H96">B90-D90</f>
        <v>19897.50000000006</v>
      </c>
      <c r="I90" s="40">
        <f t="shared" si="10"/>
        <v>48708.50000000006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163944.6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</f>
        <v>146751.21000000002</v>
      </c>
      <c r="E91" s="104">
        <f>D91/D90*100</f>
        <v>94.4668988784442</v>
      </c>
      <c r="F91" s="104">
        <f t="shared" si="11"/>
        <v>89.51268294289657</v>
      </c>
      <c r="G91" s="104">
        <f t="shared" si="9"/>
        <v>77.25646777392129</v>
      </c>
      <c r="H91" s="102">
        <f t="shared" si="12"/>
        <v>17193.389999999985</v>
      </c>
      <c r="I91" s="102">
        <f t="shared" si="10"/>
        <v>43202.08999999997</v>
      </c>
      <c r="K91" s="181"/>
      <c r="L91" s="164"/>
    </row>
    <row r="92" spans="1:12" s="93" customFormat="1" ht="18">
      <c r="A92" s="100" t="s">
        <v>25</v>
      </c>
      <c r="B92" s="124">
        <v>2081.4</v>
      </c>
      <c r="C92" s="125">
        <v>2776.4</v>
      </c>
      <c r="D92" s="102">
        <f>57.2+3.4+167+1.4+0.3+83.4+86.9+53.1+5.3+4.7+17+71.3+284.2+22.2+4.8+1.6+54.8+7+38.2+1.9+190+51.9+21+0.9+36.9+5.5+20.1+0.9+46.6+43.3-17.3+22+2.1+65.9+0.7+4.5+1+37+52.4+38.3+64.1</f>
        <v>1653.5000000000002</v>
      </c>
      <c r="E92" s="104">
        <f>D92/D90*100</f>
        <v>1.0643933858910428</v>
      </c>
      <c r="F92" s="104">
        <f t="shared" si="11"/>
        <v>79.44172191793986</v>
      </c>
      <c r="G92" s="104">
        <f t="shared" si="9"/>
        <v>59.55553954761562</v>
      </c>
      <c r="H92" s="102">
        <f t="shared" si="12"/>
        <v>427.89999999999986</v>
      </c>
      <c r="I92" s="102">
        <f t="shared" si="10"/>
        <v>1122.8999999999999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9218.200000000006</v>
      </c>
      <c r="C94" s="125">
        <f>C90-C91-C92-C93</f>
        <v>11325.500000000024</v>
      </c>
      <c r="D94" s="125">
        <f>D90-D91-D92-D93</f>
        <v>6941.9899999999325</v>
      </c>
      <c r="E94" s="104">
        <f>D94/D90*100</f>
        <v>4.468707735664764</v>
      </c>
      <c r="F94" s="104">
        <f t="shared" si="11"/>
        <v>75.30743529105386</v>
      </c>
      <c r="G94" s="104">
        <f>D94/C94*100</f>
        <v>61.29521875413817</v>
      </c>
      <c r="H94" s="102">
        <f t="shared" si="12"/>
        <v>2276.2100000000737</v>
      </c>
      <c r="I94" s="102">
        <f>C94-D94</f>
        <v>4383.510000000091</v>
      </c>
      <c r="K94" s="181"/>
      <c r="L94" s="164"/>
    </row>
    <row r="95" spans="1:12" ht="18.75">
      <c r="A95" s="82" t="s">
        <v>12</v>
      </c>
      <c r="B95" s="91">
        <f>38068.1-332.8</f>
        <v>37735.299999999996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</f>
        <v>30522</v>
      </c>
      <c r="E95" s="81">
        <f>D95/D154*100</f>
        <v>2.100513153670478</v>
      </c>
      <c r="F95" s="83">
        <f t="shared" si="11"/>
        <v>80.88447686913845</v>
      </c>
      <c r="G95" s="80">
        <f>D95/C95*100</f>
        <v>34.94406682443131</v>
      </c>
      <c r="H95" s="84">
        <f t="shared" si="12"/>
        <v>7213.299999999996</v>
      </c>
      <c r="I95" s="87">
        <f>C95-D95</f>
        <v>56823.3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10039.1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194.6+1234+3.4+0.5+79.6+1026.4+0.7+86.4+939.3+4.2+87.7+624.7+8+489.4+90.3+1.9+597.9+5.5+67.2+2.1+31.9+0.2+90.5+32.4+530.2+66+90.3+454.6+5.4+212.8+729.6+32.4+38.7+3.5+1+0.1+88.2+719.7</f>
        <v>8671.299999999997</v>
      </c>
      <c r="E96" s="131">
        <f>D96/D95*100</f>
        <v>28.40999934473494</v>
      </c>
      <c r="F96" s="132">
        <f t="shared" si="11"/>
        <v>86.37527268380629</v>
      </c>
      <c r="G96" s="133">
        <f>D96/C96*100</f>
        <v>67.66946044232178</v>
      </c>
      <c r="H96" s="134">
        <f t="shared" si="12"/>
        <v>1367.800000000003</v>
      </c>
      <c r="I96" s="123">
        <f>C96-D96</f>
        <v>4142.900000000003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</f>
        <v>9332.500000000002</v>
      </c>
      <c r="E102" s="17">
        <f>D102/D154*100</f>
        <v>0.6422593213626151</v>
      </c>
      <c r="F102" s="17">
        <f>D102/B102*100</f>
        <v>82.72906176866891</v>
      </c>
      <c r="G102" s="17">
        <f aca="true" t="shared" si="13" ref="G102:G152">D102/C102*100</f>
        <v>67.10070318229535</v>
      </c>
      <c r="H102" s="65">
        <f aca="true" t="shared" si="14" ref="H102:H108">B102-D102</f>
        <v>1948.2999999999975</v>
      </c>
      <c r="I102" s="65">
        <f aca="true" t="shared" si="15" ref="I102:I152">C102-D102</f>
        <v>4575.699999999999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291</v>
      </c>
      <c r="C103" s="117">
        <v>363.8</v>
      </c>
      <c r="D103" s="117">
        <f>31.2+4.8+33.9+5.2+30.9+10.3+19.9+19.5+19.7+20.2</f>
        <v>195.59999999999997</v>
      </c>
      <c r="E103" s="118">
        <f>D103/D102*100</f>
        <v>2.0959014197696213</v>
      </c>
      <c r="F103" s="104">
        <f>D103/B103*100</f>
        <v>67.21649484536081</v>
      </c>
      <c r="G103" s="118">
        <f>D103/C103*100</f>
        <v>53.76580538757558</v>
      </c>
      <c r="H103" s="117">
        <f t="shared" si="14"/>
        <v>95.40000000000003</v>
      </c>
      <c r="I103" s="117">
        <f t="shared" si="15"/>
        <v>168.20000000000005</v>
      </c>
      <c r="J103" s="164"/>
      <c r="K103" s="181"/>
      <c r="L103" s="164"/>
    </row>
    <row r="104" spans="1:12" s="93" customFormat="1" ht="18">
      <c r="A104" s="119" t="s">
        <v>48</v>
      </c>
      <c r="B104" s="101">
        <v>9329.8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</f>
        <v>8089.700000000002</v>
      </c>
      <c r="E104" s="104">
        <f>D104/D102*100</f>
        <v>86.68309670506295</v>
      </c>
      <c r="F104" s="104">
        <f aca="true" t="shared" si="16" ref="F104:F152">D104/B104*100</f>
        <v>86.70818238333085</v>
      </c>
      <c r="G104" s="104">
        <f t="shared" si="13"/>
        <v>76.14623631623041</v>
      </c>
      <c r="H104" s="102">
        <f t="shared" si="14"/>
        <v>1240.0999999999976</v>
      </c>
      <c r="I104" s="102">
        <f t="shared" si="15"/>
        <v>2534.199999999998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1660</v>
      </c>
      <c r="C106" s="121">
        <f>C102-C103-C104</f>
        <v>2920.500000000002</v>
      </c>
      <c r="D106" s="121">
        <f>D102-D103-D104</f>
        <v>1047.1999999999998</v>
      </c>
      <c r="E106" s="122">
        <f>D106/D102*100</f>
        <v>11.221001875167422</v>
      </c>
      <c r="F106" s="122">
        <f t="shared" si="16"/>
        <v>63.08433734939758</v>
      </c>
      <c r="G106" s="122">
        <f t="shared" si="13"/>
        <v>35.85687382297549</v>
      </c>
      <c r="H106" s="123">
        <f t="shared" si="14"/>
        <v>612.8000000000002</v>
      </c>
      <c r="I106" s="123">
        <f t="shared" si="15"/>
        <v>1873.300000000002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452251.1920600001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327462.49999999994</v>
      </c>
      <c r="E107" s="68">
        <f>D107/D154*100</f>
        <v>22.535852453437478</v>
      </c>
      <c r="F107" s="68">
        <f>D107/B107*100</f>
        <v>72.40721655335196</v>
      </c>
      <c r="G107" s="68">
        <f t="shared" si="13"/>
        <v>56.69044648795792</v>
      </c>
      <c r="H107" s="67">
        <f t="shared" si="14"/>
        <v>124788.69206000015</v>
      </c>
      <c r="I107" s="67">
        <f t="shared" si="15"/>
        <v>250170.09999999992</v>
      </c>
      <c r="J107" s="162"/>
      <c r="K107" s="181"/>
      <c r="L107" s="182"/>
    </row>
    <row r="108" spans="1:12" s="93" customFormat="1" ht="37.5">
      <c r="A108" s="96" t="s">
        <v>52</v>
      </c>
      <c r="B108" s="158">
        <v>3293.6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</f>
        <v>2077.0999999999995</v>
      </c>
      <c r="E108" s="98">
        <f>D108/D107*100</f>
        <v>0.6343016375920907</v>
      </c>
      <c r="F108" s="98">
        <f t="shared" si="16"/>
        <v>63.06473160068009</v>
      </c>
      <c r="G108" s="98">
        <f t="shared" si="13"/>
        <v>46.582193316887185</v>
      </c>
      <c r="H108" s="99">
        <f t="shared" si="14"/>
        <v>1216.5000000000005</v>
      </c>
      <c r="I108" s="99">
        <f t="shared" si="15"/>
        <v>2381.9000000000005</v>
      </c>
      <c r="K108" s="181"/>
      <c r="L108" s="182"/>
    </row>
    <row r="109" spans="1:12" s="93" customFormat="1" ht="18.75">
      <c r="A109" s="100" t="s">
        <v>25</v>
      </c>
      <c r="B109" s="101">
        <v>1460.7</v>
      </c>
      <c r="C109" s="102">
        <v>1995</v>
      </c>
      <c r="D109" s="103">
        <f>47.8+0.9+59.7+88.3+0.1+59.2+38.8+107.4+24+91.1+38+42.5+2+31.4+47.6+36.5-21.6+46.3+2.4+36.1</f>
        <v>778.5</v>
      </c>
      <c r="E109" s="104">
        <f>D109/D108*100</f>
        <v>37.48014058061722</v>
      </c>
      <c r="F109" s="104">
        <f t="shared" si="16"/>
        <v>53.29636475662354</v>
      </c>
      <c r="G109" s="104">
        <f t="shared" si="13"/>
        <v>39.02255639097744</v>
      </c>
      <c r="H109" s="102">
        <f aca="true" t="shared" si="17" ref="H109:H152">B109-D109</f>
        <v>682.2</v>
      </c>
      <c r="I109" s="102">
        <f t="shared" si="15"/>
        <v>1216.5</v>
      </c>
      <c r="K109" s="181"/>
      <c r="L109" s="182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1"/>
      <c r="L110" s="182"/>
    </row>
    <row r="111" spans="1:12" s="94" customFormat="1" ht="34.5" customHeight="1">
      <c r="A111" s="105" t="s">
        <v>93</v>
      </c>
      <c r="B111" s="159">
        <v>170.3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170.3</v>
      </c>
      <c r="I111" s="99">
        <f t="shared" si="15"/>
        <v>200</v>
      </c>
      <c r="K111" s="181"/>
      <c r="L111" s="182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1"/>
      <c r="L112" s="182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0.005313585525060123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1"/>
      <c r="L113" s="182"/>
    </row>
    <row r="114" spans="1:12" s="93" customFormat="1" ht="37.5">
      <c r="A114" s="105" t="s">
        <v>38</v>
      </c>
      <c r="B114" s="159">
        <v>2758.7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136.4+10+40+6.6+6.1+0.2+177.4+10+1.8+25.1+29.4+48.1+8.1+193.1+10+0.1+17.8+8.8+132.4+79.7+12.6+4.3+3.5+212.4+8.1+0.4+10.8+218.3+5.3+16.4+166.6+54.3+12.8+52.1+1.1+0.2+214.8+15.7+3.7+4.8+133.9+54.7+10.7</f>
        <v>2158.5999999999995</v>
      </c>
      <c r="E114" s="98">
        <f>D114/D107*100</f>
        <v>0.6591899835859067</v>
      </c>
      <c r="F114" s="98">
        <f t="shared" si="16"/>
        <v>78.24700039873852</v>
      </c>
      <c r="G114" s="98">
        <f t="shared" si="13"/>
        <v>65.18496149781065</v>
      </c>
      <c r="H114" s="99">
        <f t="shared" si="17"/>
        <v>600.1000000000004</v>
      </c>
      <c r="I114" s="99">
        <f t="shared" si="15"/>
        <v>1152.9000000000005</v>
      </c>
      <c r="K114" s="181"/>
      <c r="L114" s="182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1"/>
      <c r="L115" s="182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1"/>
      <c r="L116" s="182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0.018505935794174908</v>
      </c>
      <c r="F117" s="98">
        <f>D117/B117*100</f>
        <v>86.57142857142858</v>
      </c>
      <c r="G117" s="98">
        <f t="shared" si="13"/>
        <v>86.57142857142858</v>
      </c>
      <c r="H117" s="99">
        <f t="shared" si="17"/>
        <v>9.399999999999999</v>
      </c>
      <c r="I117" s="99">
        <f t="shared" si="15"/>
        <v>9.399999999999999</v>
      </c>
      <c r="K117" s="181"/>
      <c r="L117" s="182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2"/>
    </row>
    <row r="119" spans="1:12" s="111" customFormat="1" ht="18.75">
      <c r="A119" s="105" t="s">
        <v>15</v>
      </c>
      <c r="B119" s="159">
        <v>388.3</v>
      </c>
      <c r="C119" s="106">
        <v>491.6</v>
      </c>
      <c r="D119" s="97">
        <f>45.4+9.9+47+6.4+0.4+0.4+45.4+0.4+2.9+45.4+4+6.8+0.4+45.4+0.1+5.8+0.8+0.4+0.8+0.7+13+0.4+5+0.3+0.8+45.4</f>
        <v>333.70000000000005</v>
      </c>
      <c r="E119" s="98">
        <f>D119/D107*100</f>
        <v>0.1019047982593427</v>
      </c>
      <c r="F119" s="98">
        <f t="shared" si="16"/>
        <v>85.93870718516612</v>
      </c>
      <c r="G119" s="98">
        <f t="shared" si="13"/>
        <v>67.88039056143207</v>
      </c>
      <c r="H119" s="99">
        <f t="shared" si="17"/>
        <v>54.599999999999966</v>
      </c>
      <c r="I119" s="99">
        <f t="shared" si="15"/>
        <v>157.89999999999998</v>
      </c>
      <c r="K119" s="181"/>
      <c r="L119" s="182"/>
    </row>
    <row r="120" spans="1:12" s="112" customFormat="1" ht="18.75">
      <c r="A120" s="109" t="s">
        <v>43</v>
      </c>
      <c r="B120" s="101">
        <v>317.9</v>
      </c>
      <c r="C120" s="102">
        <v>408.8</v>
      </c>
      <c r="D120" s="103">
        <f>45.4+45.4+45.4+45.4+45.4+0.1+45.4</f>
        <v>272.5</v>
      </c>
      <c r="E120" s="104">
        <f>D120/D119*100</f>
        <v>81.6601738088103</v>
      </c>
      <c r="F120" s="104">
        <f t="shared" si="16"/>
        <v>85.7187794904058</v>
      </c>
      <c r="G120" s="104">
        <f t="shared" si="13"/>
        <v>66.65851272015655</v>
      </c>
      <c r="H120" s="102">
        <f t="shared" si="17"/>
        <v>45.39999999999998</v>
      </c>
      <c r="I120" s="102">
        <f t="shared" si="15"/>
        <v>136.3</v>
      </c>
      <c r="K120" s="181"/>
      <c r="L120" s="182"/>
    </row>
    <row r="121" spans="1:12" s="111" customFormat="1" ht="18.75">
      <c r="A121" s="105" t="s">
        <v>105</v>
      </c>
      <c r="B121" s="159">
        <v>275</v>
      </c>
      <c r="C121" s="106">
        <v>317</v>
      </c>
      <c r="D121" s="97">
        <v>3.6</v>
      </c>
      <c r="E121" s="98">
        <f>D121/D107*100</f>
        <v>0.0010993625224262323</v>
      </c>
      <c r="F121" s="98">
        <f t="shared" si="16"/>
        <v>1.309090909090909</v>
      </c>
      <c r="G121" s="98">
        <f t="shared" si="13"/>
        <v>1.135646687697161</v>
      </c>
      <c r="H121" s="99">
        <f t="shared" si="17"/>
        <v>271.4</v>
      </c>
      <c r="I121" s="99">
        <f t="shared" si="15"/>
        <v>313.4</v>
      </c>
      <c r="K121" s="181"/>
      <c r="L121" s="182"/>
    </row>
    <row r="122" spans="1:12" s="111" customFormat="1" ht="21.75" customHeight="1">
      <c r="A122" s="105" t="s">
        <v>94</v>
      </c>
      <c r="B122" s="159">
        <f>559.999-88.1</f>
        <v>471.899</v>
      </c>
      <c r="C122" s="106">
        <f>480+80</f>
        <v>560</v>
      </c>
      <c r="D122" s="107">
        <f>12+360.2+19.8+20.5+40.3+18.3</f>
        <v>471.1</v>
      </c>
      <c r="E122" s="110">
        <f>D122/D107*100</f>
        <v>0.14386380119861056</v>
      </c>
      <c r="F122" s="98">
        <f t="shared" si="16"/>
        <v>99.83068410825197</v>
      </c>
      <c r="G122" s="98">
        <f t="shared" si="13"/>
        <v>84.125</v>
      </c>
      <c r="H122" s="99">
        <f t="shared" si="17"/>
        <v>0.7989999999999782</v>
      </c>
      <c r="I122" s="99">
        <f t="shared" si="15"/>
        <v>88.89999999999998</v>
      </c>
      <c r="J122" s="162"/>
      <c r="K122" s="181"/>
      <c r="L122" s="182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1"/>
      <c r="L123" s="182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1"/>
      <c r="L124" s="182"/>
    </row>
    <row r="125" spans="1:12" s="111" customFormat="1" ht="37.5">
      <c r="A125" s="105" t="s">
        <v>95</v>
      </c>
      <c r="B125" s="159">
        <f>40504.1+3053.2</f>
        <v>43557.299999999996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3529.6+2264.3+1265.3+2996.5+533.1+738.7+2380.2+1722.3+1049.4+1874.1+1476.2+1455.5+94.4+1416+1268.6+1913.6+457.2+1108.2+2510.4+39.4+1337.2+1221+3120.4+2083.6+2630.6</f>
        <v>40485.8</v>
      </c>
      <c r="E125" s="110">
        <f>D125/D107*100</f>
        <v>12.363492002901099</v>
      </c>
      <c r="F125" s="98">
        <f t="shared" si="16"/>
        <v>92.9483691597046</v>
      </c>
      <c r="G125" s="98">
        <f t="shared" si="13"/>
        <v>64.76557038487442</v>
      </c>
      <c r="H125" s="99">
        <f t="shared" si="17"/>
        <v>3071.4999999999927</v>
      </c>
      <c r="I125" s="99">
        <f t="shared" si="15"/>
        <v>22025.5</v>
      </c>
      <c r="K125" s="181"/>
      <c r="L125" s="182"/>
    </row>
    <row r="126" spans="1:12" s="111" customFormat="1" ht="18.75">
      <c r="A126" s="105" t="s">
        <v>91</v>
      </c>
      <c r="B126" s="159">
        <v>685</v>
      </c>
      <c r="C126" s="106">
        <v>700</v>
      </c>
      <c r="D126" s="107">
        <f>9.6+1.5</f>
        <v>11.1</v>
      </c>
      <c r="E126" s="110">
        <f>D126/D107*100</f>
        <v>0.003389701110814216</v>
      </c>
      <c r="F126" s="98">
        <f t="shared" si="16"/>
        <v>1.6204379562043796</v>
      </c>
      <c r="G126" s="98">
        <f t="shared" si="13"/>
        <v>1.5857142857142859</v>
      </c>
      <c r="H126" s="99">
        <f t="shared" si="17"/>
        <v>673.9</v>
      </c>
      <c r="I126" s="99">
        <f t="shared" si="15"/>
        <v>688.9</v>
      </c>
      <c r="K126" s="181"/>
      <c r="L126" s="182"/>
    </row>
    <row r="127" spans="1:12" s="111" customFormat="1" ht="37.5">
      <c r="A127" s="105" t="s">
        <v>100</v>
      </c>
      <c r="B127" s="159">
        <v>200</v>
      </c>
      <c r="C127" s="106">
        <f>200+250</f>
        <v>450</v>
      </c>
      <c r="D127" s="107">
        <f>63.1+15.9+49.6</f>
        <v>128.6</v>
      </c>
      <c r="E127" s="110">
        <f>D127/D107*100</f>
        <v>0.03927167232889262</v>
      </c>
      <c r="F127" s="98">
        <f t="shared" si="16"/>
        <v>64.3</v>
      </c>
      <c r="G127" s="98">
        <f t="shared" si="13"/>
        <v>28.577777777777776</v>
      </c>
      <c r="H127" s="99">
        <f t="shared" si="17"/>
        <v>71.4</v>
      </c>
      <c r="I127" s="99">
        <f t="shared" si="15"/>
        <v>321.4</v>
      </c>
      <c r="K127" s="181"/>
      <c r="L127" s="182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0.010535557506584725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1"/>
      <c r="L128" s="182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1"/>
      <c r="L129" s="182"/>
    </row>
    <row r="130" spans="1:12" s="111" customFormat="1" ht="37.5">
      <c r="A130" s="105" t="s">
        <v>57</v>
      </c>
      <c r="B130" s="159">
        <v>879.4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7+4.2+0.1+12.3+0.2+7.1+17.8+14.9+1.7+0.1+7.4+7+2.7+3.7+7.1+5.3+31.3+16.4+2.5+1.7+26.7+0.1+13.8+0.1+2.9+6.5+0.6+7+4.8+0.1+17.3+0.5+7.6+29.1+0.2+0.1+7.4+1+0.1+0.2+0.1+0.4+7.4+2.8+0.8+6.9+26.7+15.1+8.8+14.7</f>
        <v>360.3</v>
      </c>
      <c r="E130" s="110">
        <f>D130/D107*100</f>
        <v>0.11002786578615874</v>
      </c>
      <c r="F130" s="98">
        <f t="shared" si="16"/>
        <v>40.97111667045713</v>
      </c>
      <c r="G130" s="98">
        <f t="shared" si="13"/>
        <v>38.248407643312106</v>
      </c>
      <c r="H130" s="99">
        <f t="shared" si="17"/>
        <v>519.0999999999999</v>
      </c>
      <c r="I130" s="99">
        <f t="shared" si="15"/>
        <v>581.7</v>
      </c>
      <c r="K130" s="181"/>
      <c r="L130" s="182"/>
    </row>
    <row r="131" spans="1:12" s="112" customFormat="1" ht="18.75">
      <c r="A131" s="100" t="s">
        <v>88</v>
      </c>
      <c r="B131" s="101">
        <v>485.8</v>
      </c>
      <c r="C131" s="102">
        <v>510.8</v>
      </c>
      <c r="D131" s="103">
        <f>7+7.1+7+7.1+7+7+7.4+7.4+7.4</f>
        <v>64.4</v>
      </c>
      <c r="E131" s="104">
        <f>D131/D130*100</f>
        <v>17.873993893977243</v>
      </c>
      <c r="F131" s="104">
        <f>D131/B131*100</f>
        <v>13.25648414985591</v>
      </c>
      <c r="G131" s="104">
        <f t="shared" si="13"/>
        <v>12.607674236491778</v>
      </c>
      <c r="H131" s="102">
        <f t="shared" si="17"/>
        <v>421.4</v>
      </c>
      <c r="I131" s="102">
        <f t="shared" si="15"/>
        <v>446.4</v>
      </c>
      <c r="K131" s="181"/>
      <c r="L131" s="182"/>
    </row>
    <row r="132" spans="1:12" s="111" customFormat="1" ht="37.5">
      <c r="A132" s="105" t="s">
        <v>103</v>
      </c>
      <c r="B132" s="159">
        <v>395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395</v>
      </c>
      <c r="I132" s="99">
        <f t="shared" si="15"/>
        <v>485</v>
      </c>
      <c r="K132" s="181"/>
      <c r="L132" s="182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1"/>
      <c r="L133" s="182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1"/>
      <c r="L134" s="182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1"/>
      <c r="L135" s="182"/>
    </row>
    <row r="136" spans="1:12" s="111" customFormat="1" ht="35.25" customHeight="1">
      <c r="A136" s="105" t="s">
        <v>87</v>
      </c>
      <c r="B136" s="159">
        <v>315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0.07326029698057031</v>
      </c>
      <c r="F136" s="98">
        <f t="shared" si="16"/>
        <v>76.15873015873017</v>
      </c>
      <c r="G136" s="98">
        <f t="shared" si="13"/>
        <v>16.174487594390506</v>
      </c>
      <c r="H136" s="99">
        <f t="shared" si="17"/>
        <v>75.1</v>
      </c>
      <c r="I136" s="99">
        <f t="shared" si="15"/>
        <v>1243.3</v>
      </c>
      <c r="K136" s="181"/>
      <c r="L136" s="182"/>
    </row>
    <row r="137" spans="1:12" s="111" customFormat="1" ht="39" customHeight="1">
      <c r="A137" s="105" t="s">
        <v>54</v>
      </c>
      <c r="B137" s="159">
        <v>280</v>
      </c>
      <c r="C137" s="106">
        <v>350</v>
      </c>
      <c r="D137" s="107">
        <f>3.7+1.9+30+0.6+12.1+11.2+3.6+6</f>
        <v>69.1</v>
      </c>
      <c r="E137" s="110">
        <f>D137/D107*100</f>
        <v>0.021101652861014623</v>
      </c>
      <c r="F137" s="98">
        <f t="shared" si="16"/>
        <v>24.678571428571427</v>
      </c>
      <c r="G137" s="98">
        <f t="shared" si="13"/>
        <v>19.742857142857144</v>
      </c>
      <c r="H137" s="99">
        <f t="shared" si="17"/>
        <v>210.9</v>
      </c>
      <c r="I137" s="99">
        <f t="shared" si="15"/>
        <v>280.9</v>
      </c>
      <c r="K137" s="181"/>
      <c r="L137" s="182"/>
    </row>
    <row r="138" spans="1:12" s="112" customFormat="1" ht="18.75">
      <c r="A138" s="100" t="s">
        <v>88</v>
      </c>
      <c r="B138" s="101">
        <v>86</v>
      </c>
      <c r="C138" s="102">
        <v>110</v>
      </c>
      <c r="D138" s="103">
        <f>3.7+1.9+12.1+11.1+3.6+6</f>
        <v>38.4</v>
      </c>
      <c r="E138" s="104"/>
      <c r="F138" s="98">
        <f>D138/B138*100</f>
        <v>44.651162790697676</v>
      </c>
      <c r="G138" s="104">
        <f>D138/C138*100</f>
        <v>34.90909090909091</v>
      </c>
      <c r="H138" s="102">
        <f>B138-D138</f>
        <v>47.6</v>
      </c>
      <c r="I138" s="102">
        <f>C138-D138</f>
        <v>71.6</v>
      </c>
      <c r="K138" s="181"/>
      <c r="L138" s="182"/>
    </row>
    <row r="139" spans="1:12" s="111" customFormat="1" ht="32.25" customHeight="1">
      <c r="A139" s="105" t="s">
        <v>84</v>
      </c>
      <c r="B139" s="159">
        <v>501.5</v>
      </c>
      <c r="C139" s="106">
        <v>607.7</v>
      </c>
      <c r="D139" s="107">
        <f>76+0.3+41+44+1.8+16.3+2.4+30+0.6+0.2+27.4+0.2+4.5-0.2+31.4+4.5+7.9+26.6+4.5+0.5+26.6+0.3+4.3+1.1+0.3+24+0.5+4.2+38.1</f>
        <v>419.3000000000001</v>
      </c>
      <c r="E139" s="110">
        <f>D139/D107*100</f>
        <v>0.12804519601481093</v>
      </c>
      <c r="F139" s="98">
        <f>D139/B139*100</f>
        <v>83.60917248255237</v>
      </c>
      <c r="G139" s="98">
        <f>D139/C139*100</f>
        <v>68.99786078657235</v>
      </c>
      <c r="H139" s="99">
        <f t="shared" si="17"/>
        <v>82.19999999999987</v>
      </c>
      <c r="I139" s="99">
        <f t="shared" si="15"/>
        <v>188.39999999999992</v>
      </c>
      <c r="K139" s="181"/>
      <c r="L139" s="182"/>
    </row>
    <row r="140" spans="1:12" s="112" customFormat="1" ht="18.75">
      <c r="A140" s="100" t="s">
        <v>25</v>
      </c>
      <c r="B140" s="101">
        <v>402</v>
      </c>
      <c r="C140" s="102">
        <v>489.6</v>
      </c>
      <c r="D140" s="103">
        <f>76+37.6+44+1.2+0.7+30+27.4+30.6+0.6+26+0.5+26+0.3+24+24</f>
        <v>348.9</v>
      </c>
      <c r="E140" s="104">
        <f>D140/D139*100</f>
        <v>83.21011209158118</v>
      </c>
      <c r="F140" s="104">
        <f t="shared" si="16"/>
        <v>86.79104477611939</v>
      </c>
      <c r="G140" s="104">
        <f>D140/C140*100</f>
        <v>71.26225490196077</v>
      </c>
      <c r="H140" s="102">
        <f t="shared" si="17"/>
        <v>53.10000000000002</v>
      </c>
      <c r="I140" s="102">
        <f t="shared" si="15"/>
        <v>140.70000000000005</v>
      </c>
      <c r="K140" s="181"/>
      <c r="L140" s="182"/>
    </row>
    <row r="141" spans="1:12" s="111" customFormat="1" ht="18.75">
      <c r="A141" s="105" t="s">
        <v>96</v>
      </c>
      <c r="B141" s="159">
        <v>1505.2</v>
      </c>
      <c r="C141" s="106">
        <v>1760</v>
      </c>
      <c r="D141" s="107">
        <f>107.3+0.4+30.4+78.2+4.1+36.9+117.9+50.5+112.6+5.2+52.3+10.5+76.8-0.2+10.4+82.9+84+50.5+35.7+3.4+90.4+1.3+74.9+86.3+10.5+56.2+19.4+57.2</f>
        <v>1346.0000000000002</v>
      </c>
      <c r="E141" s="110">
        <f>D141/D107*100</f>
        <v>0.4110394319960302</v>
      </c>
      <c r="F141" s="98">
        <f t="shared" si="16"/>
        <v>89.42333244751529</v>
      </c>
      <c r="G141" s="98">
        <f t="shared" si="13"/>
        <v>76.47727272727273</v>
      </c>
      <c r="H141" s="99">
        <f t="shared" si="17"/>
        <v>159.19999999999982</v>
      </c>
      <c r="I141" s="99">
        <f t="shared" si="15"/>
        <v>413.9999999999998</v>
      </c>
      <c r="J141" s="162"/>
      <c r="K141" s="181"/>
      <c r="L141" s="182"/>
    </row>
    <row r="142" spans="1:12" s="112" customFormat="1" ht="18.75">
      <c r="A142" s="109" t="s">
        <v>43</v>
      </c>
      <c r="B142" s="101">
        <v>1218.6</v>
      </c>
      <c r="C142" s="102">
        <v>1437.4</v>
      </c>
      <c r="D142" s="103">
        <f>107.3+25.4+76+34+76.6+47.2+83.8+4.5+35.4+76.8-0.2+60.7+81+50.4+90.4+52.9+85+10.5+37.7+14.2+56.6</f>
        <v>1106.1999999999998</v>
      </c>
      <c r="E142" s="104">
        <f>D142/D141*100</f>
        <v>82.18424962852895</v>
      </c>
      <c r="F142" s="104">
        <f aca="true" t="shared" si="18" ref="F142:F151">D142/B142*100</f>
        <v>90.77630067290332</v>
      </c>
      <c r="G142" s="104">
        <f t="shared" si="13"/>
        <v>76.95839710588561</v>
      </c>
      <c r="H142" s="102">
        <f t="shared" si="17"/>
        <v>112.40000000000009</v>
      </c>
      <c r="I142" s="102">
        <f t="shared" si="15"/>
        <v>331.2000000000003</v>
      </c>
      <c r="J142" s="163"/>
      <c r="K142" s="181"/>
      <c r="L142" s="182"/>
    </row>
    <row r="143" spans="1:13" s="112" customFormat="1" ht="18.75">
      <c r="A143" s="100" t="s">
        <v>25</v>
      </c>
      <c r="B143" s="101">
        <v>31.3</v>
      </c>
      <c r="C143" s="102">
        <v>40</v>
      </c>
      <c r="D143" s="103">
        <f>0.4+4.9+0.7+4.7+3.3+0.4+0.7+0.6+0.1+0.1</f>
        <v>15.899999999999999</v>
      </c>
      <c r="E143" s="104">
        <f>D143/D141*100</f>
        <v>1.181277860326894</v>
      </c>
      <c r="F143" s="104">
        <f t="shared" si="18"/>
        <v>50.79872204472843</v>
      </c>
      <c r="G143" s="104">
        <f>D143/C143*100</f>
        <v>39.75</v>
      </c>
      <c r="H143" s="102">
        <f t="shared" si="17"/>
        <v>15.400000000000002</v>
      </c>
      <c r="I143" s="102">
        <f t="shared" si="15"/>
        <v>24.1</v>
      </c>
      <c r="J143" s="163"/>
      <c r="K143" s="181"/>
      <c r="L143" s="182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0.1632247967324503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2"/>
      <c r="K144" s="181"/>
      <c r="L144" s="182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2"/>
      <c r="K145" s="181"/>
      <c r="L145" s="182"/>
    </row>
    <row r="146" spans="1:12" s="111" customFormat="1" ht="18.75">
      <c r="A146" s="115" t="s">
        <v>97</v>
      </c>
      <c r="B146" s="159">
        <v>63378.3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</f>
        <v>57029.80000000001</v>
      </c>
      <c r="E146" s="110">
        <f>D146/D107*100</f>
        <v>17.41567355040654</v>
      </c>
      <c r="F146" s="98">
        <f t="shared" si="18"/>
        <v>89.98316458472381</v>
      </c>
      <c r="G146" s="98">
        <f t="shared" si="13"/>
        <v>46.78074657510088</v>
      </c>
      <c r="H146" s="99">
        <f t="shared" si="17"/>
        <v>6348.499999999993</v>
      </c>
      <c r="I146" s="99">
        <f t="shared" si="15"/>
        <v>64878.9</v>
      </c>
      <c r="J146" s="162"/>
      <c r="K146" s="181"/>
      <c r="L146" s="182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2"/>
      <c r="K147" s="181"/>
      <c r="L147" s="182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2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0.03914952093751193</v>
      </c>
      <c r="F149" s="98">
        <f t="shared" si="18"/>
        <v>100.00229334432473</v>
      </c>
      <c r="G149" s="98">
        <f t="shared" si="13"/>
        <v>78.98952556993221</v>
      </c>
      <c r="H149" s="99">
        <f t="shared" si="17"/>
        <v>-0.0029399999999952797</v>
      </c>
      <c r="I149" s="99">
        <f t="shared" si="15"/>
        <v>34.10000000000002</v>
      </c>
      <c r="J149" s="162"/>
      <c r="K149" s="181"/>
      <c r="L149" s="182"/>
    </row>
    <row r="150" spans="1:12" s="111" customFormat="1" ht="18" customHeight="1">
      <c r="A150" s="105" t="s">
        <v>77</v>
      </c>
      <c r="B150" s="159">
        <f>10277.3-1020</f>
        <v>9257.3</v>
      </c>
      <c r="C150" s="106">
        <f>10563.8+657.7</f>
        <v>11221.5</v>
      </c>
      <c r="D150" s="107">
        <f>791.9+575.3+777.6+830.9+722.1+47.7+657.7+821-47.6+744.9+750.8+1599.5</f>
        <v>8271.8</v>
      </c>
      <c r="E150" s="110">
        <f>D150/D107*100</f>
        <v>2.52602969805703</v>
      </c>
      <c r="F150" s="98">
        <f t="shared" si="18"/>
        <v>89.35434737990559</v>
      </c>
      <c r="G150" s="98">
        <f t="shared" si="13"/>
        <v>73.71385287171947</v>
      </c>
      <c r="H150" s="99">
        <f t="shared" si="17"/>
        <v>985.5</v>
      </c>
      <c r="I150" s="99">
        <f t="shared" si="15"/>
        <v>2949.7000000000007</v>
      </c>
      <c r="J150" s="162"/>
      <c r="K150" s="181"/>
      <c r="L150" s="182"/>
    </row>
    <row r="151" spans="1:12" s="111" customFormat="1" ht="19.5" customHeight="1">
      <c r="A151" s="145" t="s">
        <v>50</v>
      </c>
      <c r="B151" s="161">
        <f>289360.2-1612.3</f>
        <v>287747.9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</f>
        <v>181607.40000000008</v>
      </c>
      <c r="E151" s="148">
        <f>D151/D107*100</f>
        <v>55.45899148757495</v>
      </c>
      <c r="F151" s="149">
        <f t="shared" si="18"/>
        <v>63.11337111408982</v>
      </c>
      <c r="G151" s="149">
        <f t="shared" si="13"/>
        <v>56.2931887707104</v>
      </c>
      <c r="H151" s="150">
        <f t="shared" si="17"/>
        <v>106140.49999999994</v>
      </c>
      <c r="I151" s="150">
        <f>C151-D151</f>
        <v>141002.49999999994</v>
      </c>
      <c r="K151" s="181"/>
      <c r="L151" s="182"/>
    </row>
    <row r="152" spans="1:12" s="111" customFormat="1" ht="18.75">
      <c r="A152" s="105" t="s">
        <v>99</v>
      </c>
      <c r="B152" s="159">
        <v>35193.4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819+819+819.1+1062.3+1173.1+1173.1+1173.2+1173.1+1173.1+1173.2+1173.1+1173.1+1173.2+1173.1+1173.1+1173.1+1173.1+1173.1+1173.1+1173.1+1173.1+1173.1+1173.1+1173.1+1173.1+1173.1+1173.1+1173.1</f>
        <v>31674.099999999984</v>
      </c>
      <c r="E152" s="110">
        <f>D152/D107*100</f>
        <v>9.672588464327973</v>
      </c>
      <c r="F152" s="98">
        <f t="shared" si="16"/>
        <v>90.00011365767439</v>
      </c>
      <c r="G152" s="98">
        <f t="shared" si="13"/>
        <v>75.00023678727028</v>
      </c>
      <c r="H152" s="99">
        <f t="shared" si="17"/>
        <v>3519.3000000000175</v>
      </c>
      <c r="I152" s="99">
        <f t="shared" si="15"/>
        <v>10557.900000000016</v>
      </c>
      <c r="K152" s="181"/>
      <c r="L152" s="182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337621.89999999997</v>
      </c>
      <c r="E153" s="15"/>
      <c r="F153" s="15"/>
      <c r="G153" s="6"/>
      <c r="H153" s="52"/>
      <c r="I153" s="44"/>
      <c r="K153" s="181"/>
      <c r="L153" s="183"/>
    </row>
    <row r="154" spans="1:12" ht="19.5" thickBot="1">
      <c r="A154" s="12" t="s">
        <v>18</v>
      </c>
      <c r="B154" s="40">
        <f>B6+B18+B33+B43+B51+B59+B69+B72+B77+B79+B87+B90+B95+B102+B107+B100+B84+B98+B45</f>
        <v>1765044.25506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1453073.5000000005</v>
      </c>
      <c r="E154" s="28">
        <v>100</v>
      </c>
      <c r="F154" s="3">
        <f>D154/B154*100</f>
        <v>82.32504628902947</v>
      </c>
      <c r="G154" s="3">
        <f aca="true" t="shared" si="19" ref="G154:G160">D154/C154*100</f>
        <v>65.85578710975115</v>
      </c>
      <c r="H154" s="40">
        <f aca="true" t="shared" si="20" ref="H154:H160">B154-D154</f>
        <v>311970.75505999965</v>
      </c>
      <c r="I154" s="40">
        <f aca="true" t="shared" si="21" ref="I154:I160">C154-D154</f>
        <v>753374.1999999993</v>
      </c>
      <c r="K154" s="184"/>
      <c r="L154" s="185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664613.2100000002</v>
      </c>
      <c r="E155" s="6">
        <f>D155/D154*100</f>
        <v>45.73844406356595</v>
      </c>
      <c r="F155" s="6">
        <f aca="true" t="shared" si="22" ref="F155:F160">D155/B155*100</f>
        <v>87.8614194109595</v>
      </c>
      <c r="G155" s="6">
        <f t="shared" si="19"/>
        <v>74.07802336209014</v>
      </c>
      <c r="H155" s="52">
        <f t="shared" si="20"/>
        <v>91820.28999999969</v>
      </c>
      <c r="I155" s="62">
        <f t="shared" si="21"/>
        <v>232566.7899999998</v>
      </c>
      <c r="K155" s="181"/>
      <c r="L155" s="185"/>
    </row>
    <row r="156" spans="1:12" ht="18.75">
      <c r="A156" s="16" t="s">
        <v>0</v>
      </c>
      <c r="B156" s="52">
        <f>B11+B23+B36+B55+B62+B92+B49+B143+B109+B112+B96+B140+B129</f>
        <v>78139.7</v>
      </c>
      <c r="C156" s="52">
        <f>C11+C23+C36+C55+C62+C92+C49+C143+C109+C112+C96+C140+C129</f>
        <v>110563.99999999999</v>
      </c>
      <c r="D156" s="52">
        <f>D11+D23+D36+D55+D62+D92+D49+D143+D109+D112+D96+D140+D129</f>
        <v>67732.99999999999</v>
      </c>
      <c r="E156" s="6">
        <f>D156/D154*100</f>
        <v>4.661360901564853</v>
      </c>
      <c r="F156" s="6">
        <f t="shared" si="22"/>
        <v>86.68192992806472</v>
      </c>
      <c r="G156" s="6">
        <f t="shared" si="19"/>
        <v>61.261350891791174</v>
      </c>
      <c r="H156" s="52">
        <f>B156-D156</f>
        <v>10406.700000000012</v>
      </c>
      <c r="I156" s="62">
        <f t="shared" si="21"/>
        <v>42831</v>
      </c>
      <c r="K156" s="181"/>
      <c r="L156" s="186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25309.599999999995</v>
      </c>
      <c r="E157" s="6">
        <f>D157/D154*100</f>
        <v>1.7417976447853454</v>
      </c>
      <c r="F157" s="6">
        <f t="shared" si="22"/>
        <v>75.17784847161701</v>
      </c>
      <c r="G157" s="6">
        <f t="shared" si="19"/>
        <v>60.09854322248209</v>
      </c>
      <c r="H157" s="52">
        <f t="shared" si="20"/>
        <v>8356.7</v>
      </c>
      <c r="I157" s="62">
        <f t="shared" si="21"/>
        <v>16803.900000000005</v>
      </c>
      <c r="K157" s="181"/>
      <c r="L157" s="185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21709.600000000006</v>
      </c>
      <c r="E158" s="6">
        <f>D158/D154*100</f>
        <v>1.494046928802982</v>
      </c>
      <c r="F158" s="6">
        <f t="shared" si="22"/>
        <v>82.13098070964597</v>
      </c>
      <c r="G158" s="6">
        <f t="shared" si="19"/>
        <v>71.65168257488747</v>
      </c>
      <c r="H158" s="52">
        <f>B158-D158</f>
        <v>4723.299999999988</v>
      </c>
      <c r="I158" s="62">
        <f t="shared" si="21"/>
        <v>8589.199999999993</v>
      </c>
      <c r="K158" s="151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30</v>
      </c>
      <c r="E159" s="6">
        <f>D159/D154*100</f>
        <v>0.002064589299853035</v>
      </c>
      <c r="F159" s="6">
        <f t="shared" si="22"/>
        <v>27.47252747252747</v>
      </c>
      <c r="G159" s="6">
        <f t="shared" si="19"/>
        <v>26.204455019397848</v>
      </c>
      <c r="H159" s="52">
        <f t="shared" si="20"/>
        <v>79.2</v>
      </c>
      <c r="I159" s="62">
        <f t="shared" si="21"/>
        <v>84.48435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870262.6550600003</v>
      </c>
      <c r="C160" s="64">
        <f>C154-C155-C156-C157-C158-C159</f>
        <v>1126176.9156499996</v>
      </c>
      <c r="D160" s="64">
        <f>D154-D155-D156-D157-D158-D159</f>
        <v>673678.0900000003</v>
      </c>
      <c r="E160" s="31">
        <f>D160/D154*100</f>
        <v>46.362285871981015</v>
      </c>
      <c r="F160" s="31">
        <f t="shared" si="22"/>
        <v>77.41089268659398</v>
      </c>
      <c r="G160" s="31">
        <f t="shared" si="19"/>
        <v>59.819916448133824</v>
      </c>
      <c r="H160" s="89">
        <f t="shared" si="20"/>
        <v>196584.56505999994</v>
      </c>
      <c r="I160" s="89">
        <f t="shared" si="21"/>
        <v>452498.8256499993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1453073.5000000005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1453073.5000000005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2018-10-05T09:12:23Z</cp:lastPrinted>
  <dcterms:created xsi:type="dcterms:W3CDTF">2000-06-20T04:48:00Z</dcterms:created>
  <dcterms:modified xsi:type="dcterms:W3CDTF">2018-10-08T05:22:55Z</dcterms:modified>
  <cp:category/>
  <cp:version/>
  <cp:contentType/>
  <cp:contentStatus/>
</cp:coreProperties>
</file>